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2 04 2026\"/>
    </mc:Choice>
  </mc:AlternateContent>
  <xr:revisionPtr revIDLastSave="0" documentId="13_ncr:1_{E9E3BD8F-11D8-4039-B56C-73301969825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5" sheetId="1" r:id="rId1"/>
    <sheet name="wsr" sheetId="2" r:id="rId2"/>
  </sheets>
  <definedNames>
    <definedName name="_xlnm._FilterDatabase" localSheetId="1" hidden="1">wsr!$A$3:$W$9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K8" i="2" l="1"/>
  <c r="M8" i="2"/>
  <c r="N8" i="2" s="1"/>
  <c r="O8" i="2" s="1"/>
  <c r="P8" i="2" s="1"/>
  <c r="K7" i="2"/>
  <c r="M7" i="2"/>
  <c r="N7" i="2" s="1"/>
  <c r="M6" i="2"/>
  <c r="N6" i="2" s="1"/>
  <c r="K6" i="2"/>
  <c r="O6" i="2" l="1"/>
  <c r="P6" i="2" s="1"/>
  <c r="O7" i="2"/>
  <c r="P7" i="2" s="1"/>
  <c r="P9" i="2" l="1"/>
  <c r="K3" i="1"/>
  <c r="L3" i="1" l="1"/>
  <c r="R3" i="1" l="1"/>
  <c r="M3" i="1"/>
  <c r="X3" i="1"/>
  <c r="O3" i="1"/>
  <c r="U3" i="1"/>
  <c r="P3" i="1" l="1"/>
  <c r="Q3" i="1" s="1"/>
  <c r="N3" i="1"/>
  <c r="V3" i="1"/>
  <c r="W3" i="1" s="1"/>
  <c r="S3" i="1"/>
  <c r="T3" i="1" s="1"/>
</calcChain>
</file>

<file path=xl/sharedStrings.xml><?xml version="1.0" encoding="utf-8"?>
<sst xmlns="http://schemas.openxmlformats.org/spreadsheetml/2006/main" count="36" uniqueCount="33">
  <si>
    <t>BG</t>
  </si>
  <si>
    <t>FDR</t>
  </si>
  <si>
    <t>Cash</t>
  </si>
  <si>
    <t>EDD</t>
  </si>
  <si>
    <t>Total - Excess /Shortfall  130% 0f FSDR</t>
  </si>
  <si>
    <t>Total - Excess /Shortfall  120% 0f FSDR</t>
  </si>
  <si>
    <t>Total - Excess /Shortfall  110% 0f FSDR</t>
  </si>
  <si>
    <t>Excess/Shortfall</t>
  </si>
  <si>
    <t>Total FSD Required</t>
  </si>
  <si>
    <t>FSD  required (EDD)</t>
  </si>
  <si>
    <t>SD required</t>
  </si>
  <si>
    <t>Blocked FSD (BG)</t>
  </si>
  <si>
    <t>Details of Collaterals submitted to exchange</t>
  </si>
  <si>
    <t>Stock Valuation</t>
  </si>
  <si>
    <t>WSP Name</t>
  </si>
  <si>
    <t>Date</t>
  </si>
  <si>
    <t>NBHC</t>
  </si>
  <si>
    <t>Valid + in process +Request received for Quantity in WSR )</t>
  </si>
  <si>
    <t>FSD  required (Valid + in process+ Request received for Quantity in WSR )</t>
  </si>
  <si>
    <t>rate</t>
  </si>
  <si>
    <t>Valid + Inprocess</t>
  </si>
  <si>
    <t>Rate in MT</t>
  </si>
  <si>
    <t>10% Increase</t>
  </si>
  <si>
    <t>GUARSEED</t>
  </si>
  <si>
    <t>GUARGUM</t>
  </si>
  <si>
    <t>CASTOR</t>
  </si>
  <si>
    <t>10% FSDR</t>
  </si>
  <si>
    <t>110% 0f FSDR @ 10% FSD</t>
  </si>
  <si>
    <t>Excess /Shortfall  110% 0f FSDR @ 10% FSD</t>
  </si>
  <si>
    <t>120% 0f FSDR @ 10% FSD</t>
  </si>
  <si>
    <t>Excess /Shortfall  120% 0f FSDR @ 10% FSD</t>
  </si>
  <si>
    <t>130% 0f FSDR @ 10% FSD</t>
  </si>
  <si>
    <t>Excess /Shortfall  130% 0f FSDR @ 10% FSD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</si>
</sst>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1">
    <xf numFmtId="0" fontId="0" fillId="0" borderId="0" xfId="0"/>
    <xf numFmtId="2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/>
    </xf>
    <xf numFmtId="9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164" fontId="0" fillId="0" borderId="1" xfId="1" applyFont="1" applyFill="1" applyBorder="1" applyAlignment="1">
      <alignment horizontal="center" vertical="top" wrapText="1"/>
    </xf>
    <xf numFmtId="164" fontId="0" fillId="0" borderId="0" xfId="1" applyFont="1"/>
    <xf numFmtId="164" fontId="0" fillId="0" borderId="1" xfId="1" applyFont="1" applyBorder="1"/>
    <xf numFmtId="0" fontId="1" fillId="2" borderId="1" xfId="0" applyFont="1" applyFill="1" applyBorder="1" applyAlignment="1">
      <alignment horizontal="center" vertical="top" wrapText="1"/>
    </xf>
    <xf numFmtId="164" fontId="0" fillId="0" borderId="1" xfId="1" applyFont="1" applyFill="1" applyBorder="1"/>
    <xf numFmtId="14" fontId="0" fillId="0" borderId="0" xfId="0" applyNumberFormat="1"/>
    <xf numFmtId="2" fontId="0" fillId="0" borderId="0" xfId="0" applyNumberFormat="1"/>
    <xf numFmtId="0" fontId="0" fillId="0" borderId="1" xfId="0" applyBorder="1"/>
    <xf numFmtId="0" fontId="0" fillId="3" borderId="1" xfId="0" applyFill="1" applyBorder="1"/>
    <xf numFmtId="9" fontId="0" fillId="0" borderId="1" xfId="0" applyNumberFormat="1" applyBorder="1"/>
    <xf numFmtId="165" fontId="0" fillId="0" borderId="1" xfId="0" applyNumberFormat="1" applyBorder="1"/>
    <xf numFmtId="0" fontId="1" fillId="2" borderId="1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"/>
  <sheetViews>
    <sheetView tabSelected="1" workbookViewId="0">
      <selection activeCell="A3" sqref="A3"/>
    </sheetView>
  </sheetViews>
  <sheetFormatPr defaultRowHeight="14.5" x14ac:dyDescent="0.35"/>
  <cols>
    <col min="1" max="1" width="11.26953125" customWidth="1"/>
    <col min="2" max="2" width="12.1796875" bestFit="1" customWidth="1"/>
    <col min="3" max="3" width="15.81640625" bestFit="1" customWidth="1"/>
    <col min="4" max="4" width="20.1796875" customWidth="1"/>
    <col min="5" max="5" width="15.81640625" bestFit="1" customWidth="1"/>
    <col min="6" max="6" width="13.7265625" bestFit="1" customWidth="1"/>
    <col min="7" max="7" width="14.7265625" bestFit="1" customWidth="1"/>
    <col min="9" max="9" width="10.54296875" bestFit="1" customWidth="1"/>
    <col min="10" max="10" width="13.81640625" customWidth="1"/>
    <col min="11" max="11" width="11" customWidth="1"/>
    <col min="12" max="12" width="14.54296875" customWidth="1"/>
    <col min="13" max="13" width="16.54296875" customWidth="1"/>
    <col min="14" max="14" width="12" customWidth="1"/>
    <col min="15" max="15" width="15.26953125" customWidth="1"/>
    <col min="16" max="17" width="12" customWidth="1"/>
    <col min="18" max="18" width="15.54296875" customWidth="1"/>
    <col min="19" max="20" width="12" customWidth="1"/>
    <col min="21" max="21" width="15.7265625" customWidth="1"/>
    <col min="22" max="23" width="12" customWidth="1"/>
    <col min="24" max="24" width="15.7265625" customWidth="1"/>
    <col min="25" max="25" width="12" customWidth="1"/>
  </cols>
  <sheetData>
    <row r="1" spans="1:24" ht="29" x14ac:dyDescent="0.35">
      <c r="A1" s="20" t="s">
        <v>15</v>
      </c>
      <c r="B1" s="19" t="s">
        <v>14</v>
      </c>
      <c r="C1" s="20" t="s">
        <v>13</v>
      </c>
      <c r="D1" s="20"/>
      <c r="E1" s="19" t="s">
        <v>12</v>
      </c>
      <c r="F1" s="19"/>
      <c r="G1" s="19"/>
      <c r="H1" s="19" t="s">
        <v>11</v>
      </c>
      <c r="I1" s="19" t="s">
        <v>10</v>
      </c>
      <c r="J1" s="19" t="s">
        <v>18</v>
      </c>
      <c r="K1" s="19" t="s">
        <v>9</v>
      </c>
      <c r="L1" s="19" t="s">
        <v>8</v>
      </c>
      <c r="M1" s="19" t="s">
        <v>26</v>
      </c>
      <c r="N1" s="9" t="s">
        <v>7</v>
      </c>
      <c r="O1" s="19" t="s">
        <v>7</v>
      </c>
      <c r="P1" s="19" t="s">
        <v>27</v>
      </c>
      <c r="Q1" s="19" t="s">
        <v>28</v>
      </c>
      <c r="R1" s="19" t="s">
        <v>6</v>
      </c>
      <c r="S1" s="19" t="s">
        <v>29</v>
      </c>
      <c r="T1" s="19" t="s">
        <v>30</v>
      </c>
      <c r="U1" s="19" t="s">
        <v>5</v>
      </c>
      <c r="V1" s="19" t="s">
        <v>31</v>
      </c>
      <c r="W1" s="19" t="s">
        <v>32</v>
      </c>
      <c r="X1" s="19" t="s">
        <v>4</v>
      </c>
    </row>
    <row r="2" spans="1:24" ht="58" x14ac:dyDescent="0.35">
      <c r="A2" s="20"/>
      <c r="B2" s="19"/>
      <c r="C2" s="5" t="s">
        <v>17</v>
      </c>
      <c r="D2" s="17" t="s">
        <v>3</v>
      </c>
      <c r="E2" s="17" t="s">
        <v>2</v>
      </c>
      <c r="F2" s="17" t="s">
        <v>1</v>
      </c>
      <c r="G2" s="17" t="s">
        <v>0</v>
      </c>
      <c r="H2" s="19"/>
      <c r="I2" s="19"/>
      <c r="J2" s="19"/>
      <c r="K2" s="19"/>
      <c r="L2" s="19"/>
      <c r="M2" s="19"/>
      <c r="N2" s="4">
        <v>0.1</v>
      </c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1:24" x14ac:dyDescent="0.35">
      <c r="A3" s="3">
        <v>46133</v>
      </c>
      <c r="B3" s="2" t="s">
        <v>16</v>
      </c>
      <c r="C3" s="18">
        <v>42.345409266270025</v>
      </c>
      <c r="D3" s="10">
        <v>0.57161820215499992</v>
      </c>
      <c r="E3" s="8">
        <v>0.5</v>
      </c>
      <c r="F3" s="8">
        <v>0</v>
      </c>
      <c r="G3" s="8">
        <v>1.5</v>
      </c>
      <c r="H3" s="8">
        <v>0</v>
      </c>
      <c r="I3" s="8">
        <v>0.5</v>
      </c>
      <c r="J3" s="1">
        <f>IF(C3&gt;250,(250*2%+(C3-250)*3%),C3*2%)</f>
        <v>0.84690818532540046</v>
      </c>
      <c r="K3" s="1">
        <f>D3*2%</f>
        <v>1.1432364043099998E-2</v>
      </c>
      <c r="L3" s="1">
        <f>SUM(J3:K3)</f>
        <v>0.85834054936850046</v>
      </c>
      <c r="M3" s="6">
        <f>L3*10%</f>
        <v>8.5834054936850049E-2</v>
      </c>
      <c r="N3" s="1">
        <f>E3+F3-M3</f>
        <v>0.41416594506314997</v>
      </c>
      <c r="O3" s="1">
        <f>(E3+F3+G3)-(H3+I3+L3)</f>
        <v>0.64165945063149943</v>
      </c>
      <c r="P3" s="1">
        <f>M3*110%</f>
        <v>9.4417460430535061E-2</v>
      </c>
      <c r="Q3" s="1">
        <f>E3+F3-P3</f>
        <v>0.40558253956946494</v>
      </c>
      <c r="R3" s="1">
        <f>(E3+F3+G3)-(H3+I3+(L3*110%))</f>
        <v>0.5558253956946495</v>
      </c>
      <c r="S3" s="1">
        <f>M3*120%</f>
        <v>0.10300086592422006</v>
      </c>
      <c r="T3" s="1">
        <f>E3+F3-S3</f>
        <v>0.39699913407577991</v>
      </c>
      <c r="U3" s="1">
        <f>(E3+F3+G3)-(H3+I3+(L3*120%))</f>
        <v>0.46999134075779958</v>
      </c>
      <c r="V3" s="1">
        <f>M3*130%</f>
        <v>0.11158427141790507</v>
      </c>
      <c r="W3" s="1">
        <f>E3+F3-V3</f>
        <v>0.38841572858209494</v>
      </c>
      <c r="X3" s="1">
        <f>(E3+F3+G3)-(H3+I3+(L3*130%))</f>
        <v>0.38415728582094943</v>
      </c>
    </row>
    <row r="4" spans="1:24" x14ac:dyDescent="0.3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</sheetData>
  <mergeCells count="20">
    <mergeCell ref="A1:A2"/>
    <mergeCell ref="B1:B2"/>
    <mergeCell ref="C1:D1"/>
    <mergeCell ref="E1:G1"/>
    <mergeCell ref="H1:H2"/>
    <mergeCell ref="I1:I2"/>
    <mergeCell ref="J1:J2"/>
    <mergeCell ref="K1:K2"/>
    <mergeCell ref="L1:L2"/>
    <mergeCell ref="M1:M2"/>
    <mergeCell ref="O1:O2"/>
    <mergeCell ref="P1:P2"/>
    <mergeCell ref="W1:W2"/>
    <mergeCell ref="X1:X2"/>
    <mergeCell ref="Q1:Q2"/>
    <mergeCell ref="R1:R2"/>
    <mergeCell ref="S1:S2"/>
    <mergeCell ref="T1:T2"/>
    <mergeCell ref="U1:U2"/>
    <mergeCell ref="V1:V2"/>
  </mergeCells>
  <conditionalFormatting sqref="B3 J3:X3"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2:S13"/>
  <sheetViews>
    <sheetView workbookViewId="0">
      <selection activeCell="A2" sqref="A2"/>
    </sheetView>
  </sheetViews>
  <sheetFormatPr defaultRowHeight="14.5" x14ac:dyDescent="0.35"/>
  <cols>
    <col min="3" max="3" width="9.453125" customWidth="1"/>
    <col min="7" max="7" width="12.7265625" customWidth="1"/>
    <col min="8" max="9" width="10.453125" bestFit="1" customWidth="1"/>
  </cols>
  <sheetData>
    <row r="2" spans="7:19" x14ac:dyDescent="0.35">
      <c r="H2" s="11"/>
      <c r="I2" s="11"/>
      <c r="S2" s="11"/>
    </row>
    <row r="3" spans="7:19" x14ac:dyDescent="0.35">
      <c r="H3" s="11"/>
      <c r="I3" s="11"/>
      <c r="S3" s="11"/>
    </row>
    <row r="4" spans="7:19" x14ac:dyDescent="0.35">
      <c r="H4" s="11" t="s">
        <v>19</v>
      </c>
      <c r="I4" s="11"/>
      <c r="S4" s="11"/>
    </row>
    <row r="5" spans="7:19" x14ac:dyDescent="0.35">
      <c r="H5" s="11"/>
      <c r="I5" s="11"/>
      <c r="J5" s="13" t="s">
        <v>20</v>
      </c>
      <c r="K5" s="13" t="s">
        <v>3</v>
      </c>
      <c r="L5" s="14" t="s">
        <v>21</v>
      </c>
      <c r="M5" s="15">
        <v>0.1</v>
      </c>
      <c r="N5" s="13" t="s">
        <v>22</v>
      </c>
      <c r="O5" s="13" t="s">
        <v>20</v>
      </c>
      <c r="S5" s="11"/>
    </row>
    <row r="6" spans="7:19" x14ac:dyDescent="0.35">
      <c r="H6" s="11"/>
      <c r="I6" s="11" t="s">
        <v>25</v>
      </c>
      <c r="J6" s="16">
        <v>0</v>
      </c>
      <c r="K6" s="16">
        <f t="shared" ref="K6" si="0">F6</f>
        <v>0</v>
      </c>
      <c r="L6" s="14">
        <v>0</v>
      </c>
      <c r="M6" s="13">
        <f>L6*10%</f>
        <v>0</v>
      </c>
      <c r="N6" s="13">
        <f>L6+M6</f>
        <v>0</v>
      </c>
      <c r="O6" s="13">
        <f>J6*N6</f>
        <v>0</v>
      </c>
      <c r="P6">
        <f>O6/10000000</f>
        <v>0</v>
      </c>
      <c r="S6" s="11"/>
    </row>
    <row r="7" spans="7:19" x14ac:dyDescent="0.35">
      <c r="H7" s="11"/>
      <c r="I7" s="11" t="s">
        <v>23</v>
      </c>
      <c r="J7" s="13">
        <v>0</v>
      </c>
      <c r="K7" s="16">
        <f t="shared" ref="K7" si="1">F7</f>
        <v>0</v>
      </c>
      <c r="L7" s="14">
        <v>0</v>
      </c>
      <c r="M7" s="13">
        <f>L7*10%</f>
        <v>0</v>
      </c>
      <c r="N7" s="13">
        <f>L7+M7</f>
        <v>0</v>
      </c>
      <c r="O7" s="13">
        <f>J7*N7</f>
        <v>0</v>
      </c>
      <c r="P7">
        <f>O7/10000000</f>
        <v>0</v>
      </c>
      <c r="S7" s="11"/>
    </row>
    <row r="8" spans="7:19" x14ac:dyDescent="0.35">
      <c r="G8" s="12"/>
      <c r="H8" s="11"/>
      <c r="I8" s="11" t="s">
        <v>24</v>
      </c>
      <c r="J8">
        <v>30</v>
      </c>
      <c r="K8" s="16">
        <f t="shared" ref="K8" si="2">F8</f>
        <v>0</v>
      </c>
      <c r="L8" s="14">
        <v>55000</v>
      </c>
      <c r="M8" s="13">
        <f>L8*10%</f>
        <v>5500</v>
      </c>
      <c r="N8" s="13">
        <f>L8+M8</f>
        <v>60500</v>
      </c>
      <c r="O8" s="13">
        <f>J8*N8</f>
        <v>1815000</v>
      </c>
      <c r="P8">
        <f>O8/10000000</f>
        <v>0.18149999999999999</v>
      </c>
      <c r="S8" s="11"/>
    </row>
    <row r="9" spans="7:19" x14ac:dyDescent="0.35">
      <c r="H9" s="11"/>
      <c r="I9" s="11"/>
      <c r="P9">
        <f>SUM(P6:P8)</f>
        <v>0.18149999999999999</v>
      </c>
      <c r="S9" s="11"/>
    </row>
    <row r="13" spans="7:19" x14ac:dyDescent="0.35">
      <c r="P13">
        <v>0.18149999999999999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Sheet5</vt:lpstr>
      <vt:lpstr>wsr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SHANTILAXMI PRABHU /COMTRACK /NCDEX</dc:creator>
  <cp:lastModifiedBy>Pramod Vichare/NBHC/Non Accrediation Business</cp:lastModifiedBy>
  <dcterms:created xsi:type="dcterms:W3CDTF">2018-04-26T07:28:44Z</dcterms:created>
  <dcterms:modified xsi:type="dcterms:W3CDTF">2026-04-22T04:45:20Z</dcterms:modified>
</cp:coreProperties>
</file>